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kter\21-000\21-001 Region Nordjylland - Klimaregnskab 2018\2 Bilag slutrapport\BAU scenarier\BAU-Læsø kommune\Affald\"/>
    </mc:Choice>
  </mc:AlternateContent>
  <xr:revisionPtr revIDLastSave="0" documentId="13_ncr:1_{EB94C004-28ED-4A70-B146-1A6BD497DA4D}" xr6:coauthVersionLast="45" xr6:coauthVersionMax="45" xr10:uidLastSave="{00000000-0000-0000-0000-000000000000}"/>
  <bookViews>
    <workbookView xWindow="-120" yWindow="-120" windowWidth="29040" windowHeight="17640" xr2:uid="{C1E5EBB1-CA05-4127-B6E6-042368A37C39}"/>
  </bookViews>
  <sheets>
    <sheet name="Læsø, 201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5" l="1"/>
  <c r="Q12" i="5"/>
  <c r="R11" i="5"/>
  <c r="Q11" i="5"/>
  <c r="R10" i="5"/>
  <c r="Q10" i="5"/>
  <c r="M60" i="5" l="1"/>
  <c r="N60" i="5" s="1"/>
  <c r="L60" i="5"/>
  <c r="K60" i="5"/>
  <c r="J60" i="5"/>
  <c r="M59" i="5"/>
  <c r="L59" i="5"/>
  <c r="K59" i="5"/>
  <c r="N59" i="5" s="1"/>
  <c r="J59" i="5"/>
  <c r="M57" i="5"/>
  <c r="L57" i="5"/>
  <c r="K57" i="5"/>
  <c r="J57" i="5"/>
  <c r="M56" i="5"/>
  <c r="L56" i="5"/>
  <c r="K56" i="5"/>
  <c r="J56" i="5"/>
  <c r="M55" i="5"/>
  <c r="L55" i="5"/>
  <c r="K55" i="5"/>
  <c r="J55" i="5"/>
  <c r="M53" i="5"/>
  <c r="L53" i="5"/>
  <c r="K53" i="5"/>
  <c r="N53" i="5" s="1"/>
  <c r="J53" i="5"/>
  <c r="M52" i="5"/>
  <c r="L52" i="5"/>
  <c r="K52" i="5"/>
  <c r="N52" i="5" s="1"/>
  <c r="J52" i="5"/>
  <c r="M51" i="5"/>
  <c r="L51" i="5"/>
  <c r="K51" i="5"/>
  <c r="M50" i="5"/>
  <c r="L50" i="5"/>
  <c r="N50" i="5" s="1"/>
  <c r="K50" i="5"/>
  <c r="J50" i="5"/>
  <c r="M49" i="5"/>
  <c r="L49" i="5"/>
  <c r="K49" i="5"/>
  <c r="J49" i="5"/>
  <c r="M48" i="5"/>
  <c r="L48" i="5"/>
  <c r="K48" i="5"/>
  <c r="N48" i="5" s="1"/>
  <c r="J48" i="5"/>
  <c r="M47" i="5"/>
  <c r="L47" i="5"/>
  <c r="K47" i="5"/>
  <c r="N47" i="5" s="1"/>
  <c r="J47" i="5"/>
  <c r="M46" i="5"/>
  <c r="L46" i="5"/>
  <c r="K46" i="5"/>
  <c r="J46" i="5"/>
  <c r="J32" i="5"/>
  <c r="L32" i="5" s="1"/>
  <c r="L31" i="5" s="1"/>
  <c r="L29" i="5" s="1"/>
  <c r="J31" i="5"/>
  <c r="J29" i="5"/>
  <c r="K28" i="5"/>
  <c r="K27" i="5" s="1"/>
  <c r="K25" i="5" s="1"/>
  <c r="J28" i="5"/>
  <c r="L28" i="5" s="1"/>
  <c r="L27" i="5" s="1"/>
  <c r="L25" i="5" s="1"/>
  <c r="J27" i="5"/>
  <c r="J25" i="5" s="1"/>
  <c r="L13" i="5"/>
  <c r="N13" i="5" s="1"/>
  <c r="J13" i="5"/>
  <c r="H13" i="5"/>
  <c r="L11" i="5"/>
  <c r="N11" i="5" s="1"/>
  <c r="N10" i="5" s="1"/>
  <c r="J11" i="5"/>
  <c r="H11" i="5"/>
  <c r="M10" i="5"/>
  <c r="K10" i="5"/>
  <c r="J10" i="5"/>
  <c r="N51" i="5" l="1"/>
  <c r="N56" i="5"/>
  <c r="N49" i="5"/>
  <c r="L10" i="5"/>
  <c r="N46" i="5"/>
  <c r="N57" i="5"/>
  <c r="N55" i="5"/>
</calcChain>
</file>

<file path=xl/sharedStrings.xml><?xml version="1.0" encoding="utf-8"?>
<sst xmlns="http://schemas.openxmlformats.org/spreadsheetml/2006/main" count="241" uniqueCount="86">
  <si>
    <t>Overføres til regnskab</t>
  </si>
  <si>
    <t>Bortskaffelse af fast affald
2018</t>
  </si>
  <si>
    <t>DST 2018, FOLK1A</t>
  </si>
  <si>
    <t>Drivhusgaskilder og kategorier</t>
  </si>
  <si>
    <t>Aktivitetsdata og anden relateret information</t>
  </si>
  <si>
    <t>Faktor</t>
  </si>
  <si>
    <t>Emissioner i DK</t>
  </si>
  <si>
    <t>Bortskaffelse af affald i kommunen</t>
  </si>
  <si>
    <t>Emissioner Kommune</t>
  </si>
  <si>
    <t>Bortskaffelse af fast affald</t>
  </si>
  <si>
    <t>MCF</t>
  </si>
  <si>
    <r>
      <t>DOC</t>
    </r>
    <r>
      <rPr>
        <b/>
        <vertAlign val="subscript"/>
        <sz val="11"/>
        <color theme="1"/>
        <rFont val="Calibri"/>
        <family val="2"/>
        <scheme val="minor"/>
      </rPr>
      <t>f</t>
    </r>
  </si>
  <si>
    <r>
      <t>CH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</si>
  <si>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</si>
  <si>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</si>
  <si>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t>Indbyggertal DK</t>
  </si>
  <si>
    <t>kton/år</t>
  </si>
  <si>
    <t>%</t>
  </si>
  <si>
    <t>ton/ton affald</t>
  </si>
  <si>
    <t>kton</t>
  </si>
  <si>
    <t>ton</t>
  </si>
  <si>
    <t>Ton (kommune)</t>
  </si>
  <si>
    <t>1. Håndterede bortskaffelsessteder</t>
  </si>
  <si>
    <t>a. Anaerob</t>
  </si>
  <si>
    <t>NA,NE</t>
  </si>
  <si>
    <t>b. Semi-aerob</t>
  </si>
  <si>
    <t>NE,NO</t>
  </si>
  <si>
    <t>NO</t>
  </si>
  <si>
    <t>NO,NE</t>
  </si>
  <si>
    <t>NO, NE</t>
  </si>
  <si>
    <t>2. Uhåndterede bortskaffelsessteder</t>
  </si>
  <si>
    <t>NA,NE,NO</t>
  </si>
  <si>
    <t>3. Ukategoriserede bortskaffelsessteder</t>
  </si>
  <si>
    <t>Kilde:</t>
  </si>
  <si>
    <t>CRF-kategori 5.A. Bortskaffelse af fast affald (Anneks 2.1-2.5)</t>
  </si>
  <si>
    <t>Beregning</t>
  </si>
  <si>
    <t>Biologisk behandling af fast affald
2018</t>
  </si>
  <si>
    <t>Emissionsfaktor</t>
  </si>
  <si>
    <t>Emissioner DK</t>
  </si>
  <si>
    <r>
      <rPr>
        <b/>
        <sz val="11"/>
        <color theme="1"/>
        <rFont val="Calibri"/>
        <family val="2"/>
        <scheme val="minor"/>
      </rPr>
      <t>N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</si>
  <si>
    <t>g/kg affald</t>
  </si>
  <si>
    <t>1. Kompostering</t>
  </si>
  <si>
    <t>1.a Kommunalt fast affald</t>
  </si>
  <si>
    <r>
      <t>NO</t>
    </r>
    <r>
      <rPr>
        <vertAlign val="superscript"/>
        <sz val="11"/>
        <color theme="1"/>
        <rFont val="Calibri"/>
        <family val="2"/>
        <scheme val="minor"/>
      </rPr>
      <t>1</t>
    </r>
  </si>
  <si>
    <r>
      <t>NO</t>
    </r>
    <r>
      <rPr>
        <vertAlign val="superscript"/>
        <sz val="11"/>
        <color theme="1"/>
        <rFont val="Calibri"/>
        <family val="2"/>
        <scheme val="minor"/>
      </rPr>
      <t>2</t>
    </r>
  </si>
  <si>
    <t>1.b Andet</t>
  </si>
  <si>
    <t>Mad og haveaffald</t>
  </si>
  <si>
    <r>
      <t>2. Anaerob omsætning på biogasanlæg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</si>
  <si>
    <t>2.a Kommunalt fast affald</t>
  </si>
  <si>
    <t>2.b Andet</t>
  </si>
  <si>
    <r>
      <t>NE</t>
    </r>
    <r>
      <rPr>
        <vertAlign val="superscript"/>
        <sz val="11"/>
        <color theme="1"/>
        <rFont val="Calibri"/>
        <family val="2"/>
        <scheme val="minor"/>
      </rPr>
      <t>3</t>
    </r>
  </si>
  <si>
    <t>NA</t>
  </si>
  <si>
    <t>NE</t>
  </si>
  <si>
    <t>Husdyrgødning og andet organisk affald</t>
  </si>
  <si>
    <t>CRF-kategori 5.B. Biologisk behandling af fast affald (Anneks 3.1-3.3)</t>
  </si>
  <si>
    <t>Note 1: Mængder for flere fraktioner</t>
  </si>
  <si>
    <t>Note 2: Emissionsfaktorer for flere fraktioner</t>
  </si>
  <si>
    <t xml:space="preserve">Note 3: Mængder og emissionsfaktorer ikke oplyst, kun emissioner </t>
  </si>
  <si>
    <t>Forbrænding af affald 
2018</t>
  </si>
  <si>
    <t>Impliceret  emissionsfaktor</t>
  </si>
  <si>
    <t>Emissioner</t>
  </si>
  <si>
    <t>kton (våd vægt)</t>
  </si>
  <si>
    <t>kg/ton affald</t>
  </si>
  <si>
    <t>1. Affaldsforbrænding</t>
  </si>
  <si>
    <r>
      <t xml:space="preserve">Biogen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</si>
  <si>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Kommunalt fast affald</t>
  </si>
  <si>
    <t>Andet</t>
  </si>
  <si>
    <t>- Kremering af dyr</t>
  </si>
  <si>
    <t>- Kremering af mennesker</t>
  </si>
  <si>
    <t>Ikke-biogene</t>
  </si>
  <si>
    <t xml:space="preserve">Andet </t>
  </si>
  <si>
    <t>2. Åben forbrænding af affald</t>
  </si>
  <si>
    <t>Biogen</t>
  </si>
  <si>
    <t>- Kommunalt fast affald</t>
  </si>
  <si>
    <t xml:space="preserve">- Andet </t>
  </si>
  <si>
    <t>- Andet</t>
  </si>
  <si>
    <t>No</t>
  </si>
  <si>
    <t>CRF-kategori 5.C. Forbrænding af affald (Anneks 2.1-2.5 og 4.1-4.3)</t>
  </si>
  <si>
    <t>Bilag 12 - Bortskaffelse af fastaffald</t>
  </si>
  <si>
    <t>Indbyggertal Læsø kommune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</si>
  <si>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-ækv.</t>
    </r>
  </si>
  <si>
    <t>Forkortelser (fra CRF):</t>
  </si>
  <si>
    <t>IE (Included elsewhere), NA (Not Applicable), NE (Not Estimated), NO (Not Occuring), NR (Not Reported). Se baggrundsnotatets begrebsliste for en uddybning af de enkelte begreber.</t>
  </si>
  <si>
    <t>Forbrænding af affald i regionen</t>
  </si>
  <si>
    <t>Biologisk behandling af affald i regionen</t>
  </si>
  <si>
    <r>
      <t>Note 1: CO</t>
    </r>
    <r>
      <rPr>
        <i/>
        <vertAlign val="subscript"/>
        <sz val="11"/>
        <rFont val="Calibri"/>
        <family val="2"/>
        <scheme val="minor"/>
      </rPr>
      <t>2</t>
    </r>
    <r>
      <rPr>
        <i/>
        <sz val="11"/>
        <rFont val="Calibri"/>
        <family val="2"/>
        <scheme val="minor"/>
      </rPr>
      <t xml:space="preserve"> emissioner fra afbrænding af biomasse (f.eks. Papir, fødevarer og affald) som er indeholdt i affaldet er biogene. Biogene emissioner inkluderes ikke i regnskabet.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</si>
</sst>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i/>
      <sz val="11"/>
      <name val="Calibri"/>
      <family val="2"/>
      <scheme val="minor"/>
    </font>
    <font>
      <i/>
      <vertAlign val="sub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146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2" fillId="3" borderId="1" xfId="0" applyFont="1" applyFill="1" applyBorder="1"/>
    <xf numFmtId="0" fontId="3" fillId="0" borderId="0" xfId="0" applyFont="1"/>
    <xf numFmtId="0" fontId="1" fillId="2" borderId="0" xfId="0" applyFont="1" applyFill="1" applyAlignment="1">
      <alignment wrapText="1"/>
    </xf>
    <xf numFmtId="0" fontId="4" fillId="0" borderId="0" xfId="0" applyFont="1"/>
    <xf numFmtId="0" fontId="0" fillId="4" borderId="1" xfId="0" applyFill="1" applyBorder="1"/>
    <xf numFmtId="0" fontId="1" fillId="5" borderId="2" xfId="0" applyFont="1" applyFill="1" applyBorder="1"/>
    <xf numFmtId="0" fontId="0" fillId="4" borderId="5" xfId="0" applyFill="1" applyBorder="1"/>
    <xf numFmtId="3" fontId="0" fillId="0" borderId="1" xfId="0" applyNumberFormat="1" applyBorder="1"/>
    <xf numFmtId="0" fontId="1" fillId="5" borderId="11" xfId="0" applyFont="1" applyFill="1" applyBorder="1"/>
    <xf numFmtId="4" fontId="0" fillId="0" borderId="12" xfId="0" applyNumberFormat="1" applyBorder="1" applyAlignment="1">
      <alignment horizontal="right" vertical="center"/>
    </xf>
    <xf numFmtId="0" fontId="0" fillId="6" borderId="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2" fontId="0" fillId="3" borderId="3" xfId="0" applyNumberFormat="1" applyFill="1" applyBorder="1" applyAlignment="1">
      <alignment vertical="center"/>
    </xf>
    <xf numFmtId="3" fontId="0" fillId="3" borderId="4" xfId="0" applyNumberFormat="1" applyFill="1" applyBorder="1"/>
    <xf numFmtId="0" fontId="0" fillId="5" borderId="13" xfId="0" applyFill="1" applyBorder="1"/>
    <xf numFmtId="4" fontId="0" fillId="0" borderId="14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2" fontId="0" fillId="0" borderId="1" xfId="0" applyNumberFormat="1" applyBorder="1"/>
    <xf numFmtId="3" fontId="0" fillId="0" borderId="7" xfId="0" applyNumberFormat="1" applyBorder="1"/>
    <xf numFmtId="0" fontId="0" fillId="5" borderId="15" xfId="0" applyFill="1" applyBorder="1"/>
    <xf numFmtId="0" fontId="0" fillId="0" borderId="16" xfId="0" quotePrefix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7" xfId="0" applyBorder="1"/>
    <xf numFmtId="0" fontId="0" fillId="0" borderId="18" xfId="0" applyBorder="1"/>
    <xf numFmtId="0" fontId="0" fillId="0" borderId="3" xfId="0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2" fontId="0" fillId="3" borderId="3" xfId="0" applyNumberFormat="1" applyFill="1" applyBorder="1"/>
    <xf numFmtId="0" fontId="0" fillId="3" borderId="3" xfId="0" applyFill="1" applyBorder="1"/>
    <xf numFmtId="4" fontId="0" fillId="3" borderId="3" xfId="0" applyNumberFormat="1" applyFill="1" applyBorder="1"/>
    <xf numFmtId="2" fontId="0" fillId="3" borderId="4" xfId="0" applyNumberFormat="1" applyFill="1" applyBorder="1"/>
    <xf numFmtId="0" fontId="1" fillId="5" borderId="19" xfId="0" applyFont="1" applyFill="1" applyBorder="1"/>
    <xf numFmtId="0" fontId="0" fillId="0" borderId="2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3" borderId="9" xfId="0" applyFill="1" applyBorder="1"/>
    <xf numFmtId="0" fontId="0" fillId="3" borderId="10" xfId="0" applyFill="1" applyBorder="1"/>
    <xf numFmtId="0" fontId="1" fillId="5" borderId="3" xfId="0" applyFont="1" applyFill="1" applyBorder="1"/>
    <xf numFmtId="0" fontId="1" fillId="5" borderId="22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6" xfId="0" applyBorder="1"/>
    <xf numFmtId="0" fontId="0" fillId="0" borderId="14" xfId="0" applyBorder="1"/>
    <xf numFmtId="0" fontId="0" fillId="5" borderId="19" xfId="0" applyFill="1" applyBorder="1"/>
    <xf numFmtId="0" fontId="0" fillId="0" borderId="23" xfId="0" applyBorder="1"/>
    <xf numFmtId="0" fontId="0" fillId="0" borderId="16" xfId="0" applyBorder="1"/>
    <xf numFmtId="2" fontId="0" fillId="0" borderId="17" xfId="0" applyNumberFormat="1" applyBorder="1"/>
    <xf numFmtId="3" fontId="0" fillId="0" borderId="18" xfId="0" applyNumberFormat="1" applyBorder="1"/>
    <xf numFmtId="0" fontId="0" fillId="5" borderId="2" xfId="0" applyFill="1" applyBorder="1"/>
    <xf numFmtId="0" fontId="0" fillId="5" borderId="3" xfId="0" applyFill="1" applyBorder="1"/>
    <xf numFmtId="0" fontId="0" fillId="0" borderId="8" xfId="0" applyBorder="1"/>
    <xf numFmtId="0" fontId="0" fillId="0" borderId="20" xfId="0" applyBorder="1"/>
    <xf numFmtId="0" fontId="0" fillId="0" borderId="9" xfId="0" applyBorder="1"/>
    <xf numFmtId="2" fontId="0" fillId="0" borderId="9" xfId="0" applyNumberFormat="1" applyBorder="1"/>
    <xf numFmtId="3" fontId="0" fillId="0" borderId="10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1" fillId="5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2" fontId="0" fillId="0" borderId="7" xfId="0" applyNumberFormat="1" applyBorder="1"/>
    <xf numFmtId="0" fontId="0" fillId="5" borderId="13" xfId="0" quotePrefix="1" applyFill="1" applyBorder="1"/>
    <xf numFmtId="0" fontId="0" fillId="0" borderId="14" xfId="0" applyBorder="1" applyAlignment="1">
      <alignment horizontal="right" vertical="center"/>
    </xf>
    <xf numFmtId="164" fontId="0" fillId="0" borderId="1" xfId="0" applyNumberFormat="1" applyBorder="1"/>
    <xf numFmtId="0" fontId="4" fillId="5" borderId="13" xfId="0" applyFont="1" applyFill="1" applyBorder="1"/>
    <xf numFmtId="0" fontId="4" fillId="5" borderId="19" xfId="0" applyFont="1" applyFill="1" applyBorder="1"/>
    <xf numFmtId="0" fontId="0" fillId="0" borderId="16" xfId="0" applyBorder="1" applyAlignment="1">
      <alignment horizontal="right" vertical="center"/>
    </xf>
    <xf numFmtId="164" fontId="0" fillId="0" borderId="17" xfId="0" applyNumberFormat="1" applyBorder="1"/>
    <xf numFmtId="164" fontId="0" fillId="0" borderId="18" xfId="0" applyNumberFormat="1" applyBorder="1"/>
    <xf numFmtId="4" fontId="0" fillId="0" borderId="2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4" fillId="5" borderId="13" xfId="0" quotePrefix="1" applyFont="1" applyFill="1" applyBorder="1"/>
    <xf numFmtId="0" fontId="0" fillId="0" borderId="6" xfId="0" applyBorder="1" applyAlignment="1">
      <alignment horizontal="right" vertical="center"/>
    </xf>
    <xf numFmtId="164" fontId="0" fillId="0" borderId="7" xfId="0" applyNumberFormat="1" applyBorder="1"/>
    <xf numFmtId="0" fontId="4" fillId="5" borderId="19" xfId="0" quotePrefix="1" applyFont="1" applyFill="1" applyBorder="1"/>
    <xf numFmtId="0" fontId="0" fillId="0" borderId="8" xfId="0" applyBorder="1" applyAlignment="1">
      <alignment horizontal="right" vertical="center"/>
    </xf>
    <xf numFmtId="164" fontId="0" fillId="0" borderId="9" xfId="0" applyNumberFormat="1" applyBorder="1"/>
    <xf numFmtId="164" fontId="0" fillId="0" borderId="10" xfId="0" applyNumberFormat="1" applyBorder="1"/>
    <xf numFmtId="4" fontId="0" fillId="0" borderId="0" xfId="0" applyNumberFormat="1"/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3" xfId="0" applyFont="1" applyFill="1" applyBorder="1"/>
    <xf numFmtId="0" fontId="0" fillId="3" borderId="2" xfId="0" applyFill="1" applyBorder="1"/>
    <xf numFmtId="0" fontId="0" fillId="3" borderId="8" xfId="0" applyFill="1" applyBorder="1"/>
    <xf numFmtId="0" fontId="0" fillId="6" borderId="24" xfId="0" applyFill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1" fillId="5" borderId="8" xfId="0" applyFont="1" applyFill="1" applyBorder="1" applyAlignment="1">
      <alignment horizontal="center" vertical="center" wrapText="1"/>
    </xf>
    <xf numFmtId="3" fontId="0" fillId="3" borderId="2" xfId="0" applyNumberFormat="1" applyFill="1" applyBorder="1"/>
    <xf numFmtId="3" fontId="0" fillId="0" borderId="6" xfId="0" applyNumberFormat="1" applyBorder="1"/>
    <xf numFmtId="2" fontId="0" fillId="3" borderId="2" xfId="0" applyNumberFormat="1" applyFill="1" applyBorder="1"/>
    <xf numFmtId="0" fontId="0" fillId="6" borderId="24" xfId="0" applyFill="1" applyBorder="1"/>
    <xf numFmtId="0" fontId="0" fillId="0" borderId="5" xfId="0" applyBorder="1"/>
    <xf numFmtId="2" fontId="0" fillId="0" borderId="5" xfId="0" applyNumberFormat="1" applyBorder="1"/>
    <xf numFmtId="2" fontId="0" fillId="0" borderId="26" xfId="0" applyNumberFormat="1" applyBorder="1"/>
    <xf numFmtId="0" fontId="0" fillId="5" borderId="24" xfId="0" applyFill="1" applyBorder="1"/>
    <xf numFmtId="0" fontId="0" fillId="0" borderId="25" xfId="0" applyBorder="1"/>
    <xf numFmtId="4" fontId="0" fillId="0" borderId="2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1" fillId="5" borderId="23" xfId="0" applyFont="1" applyFill="1" applyBorder="1" applyAlignment="1">
      <alignment horizontal="center" vertical="center" wrapText="1"/>
    </xf>
    <xf numFmtId="2" fontId="0" fillId="0" borderId="6" xfId="0" applyNumberFormat="1" applyBorder="1"/>
    <xf numFmtId="164" fontId="0" fillId="0" borderId="6" xfId="0" applyNumberFormat="1" applyBorder="1"/>
    <xf numFmtId="164" fontId="0" fillId="0" borderId="23" xfId="0" applyNumberFormat="1" applyBorder="1"/>
    <xf numFmtId="164" fontId="0" fillId="0" borderId="8" xfId="0" applyNumberForma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5" borderId="13" xfId="0" applyFont="1" applyFill="1" applyBorder="1"/>
    <xf numFmtId="0" fontId="1" fillId="5" borderId="15" xfId="0" applyFont="1" applyFill="1" applyBorder="1"/>
    <xf numFmtId="0" fontId="1" fillId="5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/>
    </xf>
    <xf numFmtId="0" fontId="1" fillId="5" borderId="6" xfId="0" applyFont="1" applyFill="1" applyBorder="1"/>
    <xf numFmtId="0" fontId="1" fillId="5" borderId="8" xfId="0" applyFont="1" applyFill="1" applyBorder="1"/>
    <xf numFmtId="0" fontId="5" fillId="5" borderId="5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0" borderId="1" xfId="0" applyFont="1" applyBorder="1"/>
    <xf numFmtId="1" fontId="0" fillId="0" borderId="1" xfId="0" applyNumberFormat="1" applyBorder="1"/>
    <xf numFmtId="2" fontId="0" fillId="7" borderId="1" xfId="0" applyNumberFormat="1" applyFill="1" applyBorder="1"/>
  </cellXfs>
  <cellStyles count="2">
    <cellStyle name="Normal" xfId="0" builtinId="0"/>
    <cellStyle name="Normal_CRFReport-template" xfId="1" xr:uid="{80CA0782-0BC8-4859-BE2C-57DB089FA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287F-74EC-44F3-97C3-8CCD0CDB1BED}">
  <dimension ref="A1:R67"/>
  <sheetViews>
    <sheetView showGridLines="0" tabSelected="1" zoomScale="85" zoomScaleNormal="85" workbookViewId="0">
      <selection activeCell="R19" sqref="R19"/>
    </sheetView>
  </sheetViews>
  <sheetFormatPr defaultRowHeight="15" x14ac:dyDescent="0.25"/>
  <cols>
    <col min="1" max="1" width="4.5703125" customWidth="1"/>
    <col min="2" max="2" width="37.5703125" customWidth="1"/>
    <col min="3" max="3" width="25.5703125" customWidth="1"/>
    <col min="6" max="6" width="12.85546875" customWidth="1"/>
    <col min="8" max="8" width="15" customWidth="1"/>
    <col min="9" max="9" width="13" customWidth="1"/>
    <col min="10" max="10" width="12.85546875" customWidth="1"/>
    <col min="11" max="11" width="13" customWidth="1"/>
    <col min="12" max="12" width="14.5703125" customWidth="1"/>
    <col min="13" max="13" width="11.140625" customWidth="1"/>
    <col min="14" max="15" width="11.85546875" bestFit="1" customWidth="1"/>
    <col min="16" max="16" width="23.5703125" customWidth="1"/>
    <col min="17" max="17" width="10.140625" customWidth="1"/>
    <col min="18" max="18" width="9.7109375" bestFit="1" customWidth="1"/>
    <col min="20" max="20" width="19.140625" customWidth="1"/>
  </cols>
  <sheetData>
    <row r="1" spans="1:18" s="2" customFormat="1" ht="23.25" x14ac:dyDescent="0.35">
      <c r="A1" s="1" t="s">
        <v>78</v>
      </c>
    </row>
    <row r="2" spans="1:18" ht="16.5" customHeight="1" x14ac:dyDescent="0.35">
      <c r="A2" s="3"/>
    </row>
    <row r="3" spans="1:18" ht="16.5" customHeight="1" x14ac:dyDescent="0.35">
      <c r="A3" s="4"/>
      <c r="B3" t="s">
        <v>0</v>
      </c>
      <c r="E3" s="5"/>
    </row>
    <row r="4" spans="1:18" ht="14.1" customHeight="1" x14ac:dyDescent="0.25"/>
    <row r="5" spans="1:18" ht="30.75" thickBot="1" x14ac:dyDescent="0.3">
      <c r="B5" s="6" t="s">
        <v>1</v>
      </c>
      <c r="P5" s="7" t="s">
        <v>2</v>
      </c>
      <c r="Q5" s="8">
        <v>2018</v>
      </c>
    </row>
    <row r="6" spans="1:18" ht="14.45" customHeight="1" x14ac:dyDescent="0.25">
      <c r="B6" s="9" t="s">
        <v>3</v>
      </c>
      <c r="C6" s="132" t="s">
        <v>4</v>
      </c>
      <c r="D6" s="132"/>
      <c r="E6" s="132"/>
      <c r="F6" s="132" t="s">
        <v>5</v>
      </c>
      <c r="G6" s="132"/>
      <c r="H6" s="132" t="s">
        <v>6</v>
      </c>
      <c r="I6" s="135"/>
      <c r="J6" s="130" t="s">
        <v>7</v>
      </c>
      <c r="K6" s="132" t="s">
        <v>8</v>
      </c>
      <c r="L6" s="132"/>
      <c r="M6" s="132"/>
      <c r="N6" s="133"/>
      <c r="P6" s="10" t="s">
        <v>79</v>
      </c>
      <c r="Q6" s="11">
        <v>1807</v>
      </c>
    </row>
    <row r="7" spans="1:18" ht="16.5" customHeight="1" x14ac:dyDescent="0.25">
      <c r="B7" s="136"/>
      <c r="C7" s="122" t="s">
        <v>9</v>
      </c>
      <c r="D7" s="122" t="s">
        <v>10</v>
      </c>
      <c r="E7" s="122" t="s">
        <v>11</v>
      </c>
      <c r="F7" s="122" t="s">
        <v>12</v>
      </c>
      <c r="G7" s="122" t="s">
        <v>13</v>
      </c>
      <c r="H7" s="122" t="s">
        <v>12</v>
      </c>
      <c r="I7" s="134" t="s">
        <v>13</v>
      </c>
      <c r="J7" s="131"/>
      <c r="K7" s="122" t="s">
        <v>13</v>
      </c>
      <c r="L7" s="122" t="s">
        <v>12</v>
      </c>
      <c r="M7" s="122" t="s">
        <v>14</v>
      </c>
      <c r="N7" s="123" t="s">
        <v>80</v>
      </c>
      <c r="P7" s="10" t="s">
        <v>15</v>
      </c>
      <c r="Q7" s="11">
        <v>5781190</v>
      </c>
    </row>
    <row r="8" spans="1:18" ht="16.5" customHeight="1" x14ac:dyDescent="0.25">
      <c r="B8" s="136"/>
      <c r="C8" s="122"/>
      <c r="D8" s="122"/>
      <c r="E8" s="122"/>
      <c r="F8" s="122"/>
      <c r="G8" s="122"/>
      <c r="H8" s="122"/>
      <c r="I8" s="134"/>
      <c r="J8" s="131"/>
      <c r="K8" s="122"/>
      <c r="L8" s="122"/>
      <c r="M8" s="122"/>
      <c r="N8" s="123"/>
    </row>
    <row r="9" spans="1:18" ht="15.75" thickBot="1" x14ac:dyDescent="0.3">
      <c r="B9" s="137"/>
      <c r="C9" s="86" t="s">
        <v>16</v>
      </c>
      <c r="D9" s="86"/>
      <c r="E9" s="86" t="s">
        <v>17</v>
      </c>
      <c r="F9" s="139" t="s">
        <v>18</v>
      </c>
      <c r="G9" s="139"/>
      <c r="H9" s="139" t="s">
        <v>19</v>
      </c>
      <c r="I9" s="140"/>
      <c r="J9" s="95" t="s">
        <v>20</v>
      </c>
      <c r="K9" s="126" t="s">
        <v>21</v>
      </c>
      <c r="L9" s="126"/>
      <c r="M9" s="126"/>
      <c r="N9" s="127"/>
      <c r="Q9" s="143">
        <v>2030</v>
      </c>
      <c r="R9" s="143">
        <v>2050</v>
      </c>
    </row>
    <row r="10" spans="1:18" x14ac:dyDescent="0.25">
      <c r="B10" s="12" t="s">
        <v>22</v>
      </c>
      <c r="C10" s="13">
        <v>704.99415874551403</v>
      </c>
      <c r="D10" s="14"/>
      <c r="E10" s="14"/>
      <c r="F10" s="14"/>
      <c r="G10" s="14"/>
      <c r="H10" s="14"/>
      <c r="I10" s="90"/>
      <c r="J10" s="96">
        <f>C10/$Q$7*$Q$6*1000</f>
        <v>220.3567855152908</v>
      </c>
      <c r="K10" s="15" t="str">
        <f>K11</f>
        <v>NA,NE</v>
      </c>
      <c r="L10" s="16">
        <f>L11</f>
        <v>7.0586508984030587</v>
      </c>
      <c r="M10" s="15" t="str">
        <f>M11</f>
        <v>NA,NE</v>
      </c>
      <c r="N10" s="17">
        <f>N11</f>
        <v>176.46627246007648</v>
      </c>
      <c r="Q10" s="144">
        <f>N10*25%</f>
        <v>44.11656811501912</v>
      </c>
      <c r="R10" s="144">
        <f>N10*65%</f>
        <v>114.70307709904972</v>
      </c>
    </row>
    <row r="11" spans="1:18" x14ac:dyDescent="0.25">
      <c r="B11" s="18" t="s">
        <v>23</v>
      </c>
      <c r="C11" s="19">
        <v>704.99415874551403</v>
      </c>
      <c r="D11" s="20">
        <v>1</v>
      </c>
      <c r="E11" s="21">
        <v>4.0160650920999998</v>
      </c>
      <c r="F11" s="22">
        <v>3.2032827497899999E-2</v>
      </c>
      <c r="G11" s="20" t="s">
        <v>24</v>
      </c>
      <c r="H11" s="22">
        <f>C11*F11</f>
        <v>22.582956274122179</v>
      </c>
      <c r="I11" s="91" t="s">
        <v>24</v>
      </c>
      <c r="J11" s="97">
        <f>C11/$Q$7*$Q$6*1000</f>
        <v>220.3567855152908</v>
      </c>
      <c r="K11" s="23" t="s">
        <v>24</v>
      </c>
      <c r="L11" s="24">
        <f>H11*1000/Q7*Q6</f>
        <v>7.0586508984030587</v>
      </c>
      <c r="M11" s="23" t="s">
        <v>24</v>
      </c>
      <c r="N11" s="25">
        <f>L11*25</f>
        <v>176.46627246007648</v>
      </c>
      <c r="Q11" s="144">
        <f>N13*25%</f>
        <v>2.7445715068886573E-2</v>
      </c>
      <c r="R11" s="144">
        <f>N13*65%</f>
        <v>7.1358859179105089E-2</v>
      </c>
    </row>
    <row r="12" spans="1:18" ht="15.75" thickBot="1" x14ac:dyDescent="0.3">
      <c r="B12" s="26" t="s">
        <v>25</v>
      </c>
      <c r="C12" s="27" t="s">
        <v>26</v>
      </c>
      <c r="D12" s="28" t="s">
        <v>27</v>
      </c>
      <c r="E12" s="28" t="s">
        <v>27</v>
      </c>
      <c r="F12" s="28" t="s">
        <v>28</v>
      </c>
      <c r="G12" s="28" t="s">
        <v>26</v>
      </c>
      <c r="H12" s="28" t="s">
        <v>26</v>
      </c>
      <c r="I12" s="92" t="s">
        <v>26</v>
      </c>
      <c r="J12" s="49" t="s">
        <v>28</v>
      </c>
      <c r="K12" s="29" t="s">
        <v>29</v>
      </c>
      <c r="L12" s="29" t="s">
        <v>29</v>
      </c>
      <c r="M12" s="29" t="s">
        <v>29</v>
      </c>
      <c r="N12" s="30" t="s">
        <v>29</v>
      </c>
      <c r="Q12" s="145">
        <f>(Q10+Q11)/1000</f>
        <v>4.4144013830088008E-2</v>
      </c>
      <c r="R12" s="145">
        <f>(R10+R11)/1000</f>
        <v>0.11477443595822882</v>
      </c>
    </row>
    <row r="13" spans="1:18" x14ac:dyDescent="0.25">
      <c r="B13" s="12" t="s">
        <v>30</v>
      </c>
      <c r="C13" s="13">
        <v>0.57199198199573997</v>
      </c>
      <c r="D13" s="31" t="s">
        <v>27</v>
      </c>
      <c r="E13" s="31" t="s">
        <v>27</v>
      </c>
      <c r="F13" s="32">
        <v>2.4561997464390001E-2</v>
      </c>
      <c r="G13" s="31" t="s">
        <v>31</v>
      </c>
      <c r="H13" s="32">
        <f>C13*F13</f>
        <v>1.4049265611430776E-2</v>
      </c>
      <c r="I13" s="93" t="s">
        <v>31</v>
      </c>
      <c r="J13" s="98">
        <f>C13/$Q$7*$Q$6*1000</f>
        <v>0.17878490612941317</v>
      </c>
      <c r="K13" s="34" t="s">
        <v>29</v>
      </c>
      <c r="L13" s="35">
        <f>H13*1000/Q7*Q6</f>
        <v>4.3913144110218514E-3</v>
      </c>
      <c r="M13" s="34" t="s">
        <v>29</v>
      </c>
      <c r="N13" s="36">
        <f>L13*25</f>
        <v>0.10978286027554629</v>
      </c>
    </row>
    <row r="14" spans="1:18" ht="15.75" thickBot="1" x14ac:dyDescent="0.3">
      <c r="B14" s="37" t="s">
        <v>32</v>
      </c>
      <c r="C14" s="38" t="s">
        <v>26</v>
      </c>
      <c r="D14" s="39" t="s">
        <v>27</v>
      </c>
      <c r="E14" s="39" t="s">
        <v>27</v>
      </c>
      <c r="F14" s="39" t="s">
        <v>28</v>
      </c>
      <c r="G14" s="39" t="s">
        <v>26</v>
      </c>
      <c r="H14" s="39" t="s">
        <v>26</v>
      </c>
      <c r="I14" s="94" t="s">
        <v>26</v>
      </c>
      <c r="J14" s="89" t="s">
        <v>28</v>
      </c>
      <c r="K14" s="40" t="s">
        <v>29</v>
      </c>
      <c r="L14" s="40" t="s">
        <v>29</v>
      </c>
      <c r="M14" s="40" t="s">
        <v>29</v>
      </c>
      <c r="N14" s="41" t="s">
        <v>29</v>
      </c>
    </row>
    <row r="16" spans="1:18" x14ac:dyDescent="0.25">
      <c r="A16" t="s">
        <v>33</v>
      </c>
      <c r="C16" s="115" t="s">
        <v>34</v>
      </c>
      <c r="D16" s="115"/>
      <c r="E16" s="115"/>
      <c r="F16" s="115"/>
      <c r="G16" s="115"/>
      <c r="H16" s="115"/>
      <c r="I16" s="115"/>
      <c r="J16" s="116" t="s">
        <v>35</v>
      </c>
      <c r="K16" s="117"/>
      <c r="L16" s="117"/>
      <c r="M16" s="117"/>
      <c r="N16" s="118"/>
    </row>
    <row r="17" spans="2:14" x14ac:dyDescent="0.25"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2:14" x14ac:dyDescent="0.25">
      <c r="B18" s="112" t="s">
        <v>81</v>
      </c>
      <c r="C18" s="113" t="s">
        <v>82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20" spans="2:14" ht="30.75" thickBot="1" x14ac:dyDescent="0.3">
      <c r="B20" s="6" t="s">
        <v>36</v>
      </c>
    </row>
    <row r="21" spans="2:14" ht="15" customHeight="1" x14ac:dyDescent="0.25">
      <c r="B21" s="9" t="s">
        <v>3</v>
      </c>
      <c r="C21" s="42" t="s">
        <v>4</v>
      </c>
      <c r="D21" s="132" t="s">
        <v>37</v>
      </c>
      <c r="E21" s="132"/>
      <c r="F21" s="132" t="s">
        <v>38</v>
      </c>
      <c r="G21" s="135"/>
      <c r="H21" s="130" t="s">
        <v>84</v>
      </c>
      <c r="I21" s="132" t="s">
        <v>8</v>
      </c>
      <c r="J21" s="132"/>
      <c r="K21" s="132"/>
      <c r="L21" s="133"/>
    </row>
    <row r="22" spans="2:14" ht="16.5" customHeight="1" x14ac:dyDescent="0.25">
      <c r="B22" s="136"/>
      <c r="C22" s="122" t="s">
        <v>9</v>
      </c>
      <c r="D22" s="122" t="s">
        <v>12</v>
      </c>
      <c r="E22" s="122" t="s">
        <v>14</v>
      </c>
      <c r="F22" s="122" t="s">
        <v>12</v>
      </c>
      <c r="G22" s="138" t="s">
        <v>39</v>
      </c>
      <c r="H22" s="131"/>
      <c r="I22" s="122" t="s">
        <v>13</v>
      </c>
      <c r="J22" s="122" t="s">
        <v>12</v>
      </c>
      <c r="K22" s="122" t="s">
        <v>14</v>
      </c>
      <c r="L22" s="123" t="s">
        <v>80</v>
      </c>
    </row>
    <row r="23" spans="2:14" x14ac:dyDescent="0.25">
      <c r="B23" s="136"/>
      <c r="C23" s="122"/>
      <c r="D23" s="122"/>
      <c r="E23" s="122"/>
      <c r="F23" s="122"/>
      <c r="G23" s="138"/>
      <c r="H23" s="131"/>
      <c r="I23" s="122"/>
      <c r="J23" s="122"/>
      <c r="K23" s="122"/>
      <c r="L23" s="123"/>
    </row>
    <row r="24" spans="2:14" ht="15.75" thickBot="1" x14ac:dyDescent="0.3">
      <c r="B24" s="137"/>
      <c r="C24" s="86" t="s">
        <v>16</v>
      </c>
      <c r="D24" s="139" t="s">
        <v>40</v>
      </c>
      <c r="E24" s="139"/>
      <c r="F24" s="139" t="s">
        <v>19</v>
      </c>
      <c r="G24" s="140"/>
      <c r="H24" s="95" t="s">
        <v>20</v>
      </c>
      <c r="I24" s="126" t="s">
        <v>21</v>
      </c>
      <c r="J24" s="126"/>
      <c r="K24" s="126"/>
      <c r="L24" s="127"/>
    </row>
    <row r="25" spans="2:14" x14ac:dyDescent="0.25">
      <c r="B25" s="43" t="s">
        <v>41</v>
      </c>
      <c r="C25" s="44"/>
      <c r="D25" s="45"/>
      <c r="E25" s="45"/>
      <c r="F25" s="45"/>
      <c r="G25" s="99"/>
      <c r="H25" s="88" t="s">
        <v>27</v>
      </c>
      <c r="I25" s="34" t="s">
        <v>27</v>
      </c>
      <c r="J25" s="33">
        <f>J27</f>
        <v>1.3353089211146361</v>
      </c>
      <c r="K25" s="33">
        <f>K27</f>
        <v>8.7574923379203903E-2</v>
      </c>
      <c r="L25" s="17">
        <f>L26+L27</f>
        <v>59.480050194868667</v>
      </c>
    </row>
    <row r="26" spans="2:14" ht="17.25" x14ac:dyDescent="0.25">
      <c r="B26" s="87" t="s">
        <v>42</v>
      </c>
      <c r="C26" s="46" t="s">
        <v>43</v>
      </c>
      <c r="D26" s="47" t="s">
        <v>44</v>
      </c>
      <c r="E26" s="47" t="s">
        <v>44</v>
      </c>
      <c r="F26" s="23" t="s">
        <v>27</v>
      </c>
      <c r="G26" s="100" t="s">
        <v>27</v>
      </c>
      <c r="H26" s="46" t="s">
        <v>27</v>
      </c>
      <c r="I26" s="23" t="s">
        <v>27</v>
      </c>
      <c r="J26" s="23" t="s">
        <v>27</v>
      </c>
      <c r="K26" s="23" t="s">
        <v>27</v>
      </c>
      <c r="L26" s="25"/>
    </row>
    <row r="27" spans="2:14" ht="17.25" x14ac:dyDescent="0.25">
      <c r="B27" s="87" t="s">
        <v>45</v>
      </c>
      <c r="C27" s="46" t="s">
        <v>43</v>
      </c>
      <c r="D27" s="47" t="s">
        <v>44</v>
      </c>
      <c r="E27" s="47" t="s">
        <v>44</v>
      </c>
      <c r="F27" s="24">
        <v>4.2720944004752202</v>
      </c>
      <c r="G27" s="101">
        <v>0.28018111305512999</v>
      </c>
      <c r="H27" s="46" t="s">
        <v>27</v>
      </c>
      <c r="I27" s="23" t="s">
        <v>27</v>
      </c>
      <c r="J27" s="24">
        <f>F27*1000/Q7*Q6</f>
        <v>1.3353089211146361</v>
      </c>
      <c r="K27" s="24">
        <f>K28</f>
        <v>8.7574923379203903E-2</v>
      </c>
      <c r="L27" s="25">
        <f>L28</f>
        <v>59.480050194868667</v>
      </c>
    </row>
    <row r="28" spans="2:14" ht="18" thickBot="1" x14ac:dyDescent="0.3">
      <c r="B28" s="48" t="s">
        <v>46</v>
      </c>
      <c r="C28" s="49" t="s">
        <v>43</v>
      </c>
      <c r="D28" s="50" t="s">
        <v>44</v>
      </c>
      <c r="E28" s="50" t="s">
        <v>44</v>
      </c>
      <c r="F28" s="51">
        <v>4.2720944004752202</v>
      </c>
      <c r="G28" s="102">
        <v>0.28018111305512999</v>
      </c>
      <c r="H28" s="49" t="s">
        <v>27</v>
      </c>
      <c r="I28" s="29" t="s">
        <v>27</v>
      </c>
      <c r="J28" s="51">
        <f>F28*1000/Q7*Q6</f>
        <v>1.3353089211146361</v>
      </c>
      <c r="K28" s="51">
        <f>G28*1000/Q7*Q6</f>
        <v>8.7574923379203903E-2</v>
      </c>
      <c r="L28" s="52">
        <f>J28*25+K28*298</f>
        <v>59.480050194868667</v>
      </c>
    </row>
    <row r="29" spans="2:14" ht="17.25" x14ac:dyDescent="0.25">
      <c r="B29" s="43" t="s">
        <v>47</v>
      </c>
      <c r="C29" s="53"/>
      <c r="D29" s="54"/>
      <c r="E29" s="54"/>
      <c r="F29" s="54"/>
      <c r="G29" s="103"/>
      <c r="H29" s="88" t="s">
        <v>27</v>
      </c>
      <c r="I29" s="34" t="s">
        <v>27</v>
      </c>
      <c r="J29" s="33">
        <f>J31</f>
        <v>3.1516784733960299</v>
      </c>
      <c r="K29" s="34" t="s">
        <v>27</v>
      </c>
      <c r="L29" s="17">
        <f>L30+L31</f>
        <v>78.791961834900746</v>
      </c>
    </row>
    <row r="30" spans="2:14" x14ac:dyDescent="0.25">
      <c r="B30" s="87" t="s">
        <v>48</v>
      </c>
      <c r="C30" s="46" t="s">
        <v>27</v>
      </c>
      <c r="D30" s="23" t="s">
        <v>27</v>
      </c>
      <c r="E30" s="23" t="s">
        <v>27</v>
      </c>
      <c r="F30" s="23" t="s">
        <v>27</v>
      </c>
      <c r="G30" s="100" t="s">
        <v>27</v>
      </c>
      <c r="H30" s="46" t="s">
        <v>27</v>
      </c>
      <c r="I30" s="23" t="s">
        <v>27</v>
      </c>
      <c r="J30" s="23" t="s">
        <v>27</v>
      </c>
      <c r="K30" s="23" t="s">
        <v>27</v>
      </c>
      <c r="L30" s="25"/>
    </row>
    <row r="31" spans="2:14" ht="17.25" x14ac:dyDescent="0.25">
      <c r="B31" s="87" t="s">
        <v>49</v>
      </c>
      <c r="C31" s="46" t="s">
        <v>50</v>
      </c>
      <c r="D31" s="47" t="s">
        <v>50</v>
      </c>
      <c r="E31" s="23" t="s">
        <v>51</v>
      </c>
      <c r="F31" s="24">
        <v>10.083260693753401</v>
      </c>
      <c r="G31" s="100" t="s">
        <v>51</v>
      </c>
      <c r="H31" s="46" t="s">
        <v>52</v>
      </c>
      <c r="I31" s="23" t="s">
        <v>27</v>
      </c>
      <c r="J31" s="24">
        <f>F31*1000/Q7*Q6</f>
        <v>3.1516784733960299</v>
      </c>
      <c r="K31" s="23" t="s">
        <v>27</v>
      </c>
      <c r="L31" s="25">
        <f>L32</f>
        <v>78.791961834900746</v>
      </c>
    </row>
    <row r="32" spans="2:14" ht="18" thickBot="1" x14ac:dyDescent="0.3">
      <c r="B32" s="48" t="s">
        <v>53</v>
      </c>
      <c r="C32" s="55" t="s">
        <v>50</v>
      </c>
      <c r="D32" s="56" t="s">
        <v>50</v>
      </c>
      <c r="E32" s="57" t="s">
        <v>51</v>
      </c>
      <c r="F32" s="58">
        <v>10.083260693753401</v>
      </c>
      <c r="G32" s="104" t="s">
        <v>51</v>
      </c>
      <c r="H32" s="55" t="s">
        <v>52</v>
      </c>
      <c r="I32" s="57" t="s">
        <v>27</v>
      </c>
      <c r="J32" s="58">
        <f>F32*1000/Q7*Q6</f>
        <v>3.1516784733960299</v>
      </c>
      <c r="K32" s="57" t="s">
        <v>27</v>
      </c>
      <c r="L32" s="59">
        <f>J32*25</f>
        <v>78.791961834900746</v>
      </c>
    </row>
    <row r="34" spans="2:14" x14ac:dyDescent="0.25">
      <c r="B34" s="60"/>
      <c r="C34" s="116" t="s">
        <v>54</v>
      </c>
      <c r="D34" s="117"/>
      <c r="E34" s="117"/>
      <c r="F34" s="117"/>
      <c r="G34" s="118"/>
      <c r="I34" s="116" t="s">
        <v>35</v>
      </c>
      <c r="J34" s="117"/>
      <c r="K34" s="117"/>
      <c r="L34" s="118"/>
    </row>
    <row r="35" spans="2:14" x14ac:dyDescent="0.25">
      <c r="B35" s="7" t="s">
        <v>55</v>
      </c>
      <c r="C35" s="61"/>
      <c r="D35" s="61"/>
      <c r="E35" s="61"/>
      <c r="F35" s="61"/>
      <c r="G35" s="61"/>
      <c r="H35" s="61"/>
      <c r="I35" s="61"/>
      <c r="K35" s="61"/>
      <c r="L35" s="61"/>
      <c r="M35" s="61"/>
      <c r="N35" s="61"/>
    </row>
    <row r="36" spans="2:14" x14ac:dyDescent="0.25">
      <c r="B36" s="7" t="s">
        <v>56</v>
      </c>
      <c r="C36" s="61"/>
      <c r="D36" s="61"/>
      <c r="E36" s="61"/>
      <c r="F36" s="61"/>
      <c r="G36" s="61"/>
      <c r="H36" s="61"/>
      <c r="I36" s="61"/>
      <c r="K36" s="61"/>
      <c r="L36" s="61"/>
      <c r="M36" s="61"/>
      <c r="N36" s="61"/>
    </row>
    <row r="37" spans="2:14" x14ac:dyDescent="0.25">
      <c r="B37" s="7" t="s">
        <v>57</v>
      </c>
      <c r="C37" s="61"/>
      <c r="D37" s="61"/>
      <c r="E37" s="61"/>
      <c r="F37" s="61"/>
      <c r="G37" s="61"/>
      <c r="H37" s="61"/>
      <c r="I37" s="61"/>
      <c r="K37" s="61"/>
      <c r="L37" s="61"/>
      <c r="M37" s="61"/>
      <c r="N37" s="61"/>
    </row>
    <row r="38" spans="2:14" x14ac:dyDescent="0.25">
      <c r="B38" s="7"/>
      <c r="C38" s="61"/>
      <c r="D38" s="61"/>
      <c r="E38" s="61"/>
      <c r="F38" s="61"/>
      <c r="G38" s="61"/>
      <c r="H38" s="61"/>
      <c r="I38" s="61"/>
      <c r="K38" s="61"/>
      <c r="L38" s="61"/>
      <c r="M38" s="61"/>
      <c r="N38" s="61"/>
    </row>
    <row r="39" spans="2:14" x14ac:dyDescent="0.25">
      <c r="B39" s="112" t="s">
        <v>81</v>
      </c>
      <c r="C39" s="113" t="s">
        <v>82</v>
      </c>
      <c r="D39" s="61"/>
      <c r="E39" s="61"/>
      <c r="F39" s="61"/>
      <c r="G39" s="61"/>
      <c r="H39" s="61"/>
      <c r="I39" s="61"/>
      <c r="K39" s="61"/>
      <c r="L39" s="61"/>
      <c r="M39" s="61"/>
      <c r="N39" s="61"/>
    </row>
    <row r="41" spans="2:14" ht="30.75" thickBot="1" x14ac:dyDescent="0.3">
      <c r="B41" s="6" t="s">
        <v>58</v>
      </c>
    </row>
    <row r="42" spans="2:14" ht="30" customHeight="1" x14ac:dyDescent="0.25">
      <c r="B42" s="62" t="s">
        <v>3</v>
      </c>
      <c r="C42" s="63" t="s">
        <v>4</v>
      </c>
      <c r="D42" s="128" t="s">
        <v>59</v>
      </c>
      <c r="E42" s="128"/>
      <c r="F42" s="128"/>
      <c r="G42" s="128" t="s">
        <v>60</v>
      </c>
      <c r="H42" s="128"/>
      <c r="I42" s="129"/>
      <c r="J42" s="130" t="s">
        <v>83</v>
      </c>
      <c r="K42" s="132" t="s">
        <v>8</v>
      </c>
      <c r="L42" s="132"/>
      <c r="M42" s="132"/>
      <c r="N42" s="133"/>
    </row>
    <row r="43" spans="2:14" ht="15" customHeight="1" x14ac:dyDescent="0.25">
      <c r="B43" s="119"/>
      <c r="C43" s="121" t="s">
        <v>9</v>
      </c>
      <c r="D43" s="122" t="s">
        <v>13</v>
      </c>
      <c r="E43" s="122" t="s">
        <v>12</v>
      </c>
      <c r="F43" s="122" t="s">
        <v>14</v>
      </c>
      <c r="G43" s="122" t="s">
        <v>13</v>
      </c>
      <c r="H43" s="122" t="s">
        <v>12</v>
      </c>
      <c r="I43" s="134" t="s">
        <v>14</v>
      </c>
      <c r="J43" s="131"/>
      <c r="K43" s="122" t="s">
        <v>13</v>
      </c>
      <c r="L43" s="122" t="s">
        <v>12</v>
      </c>
      <c r="M43" s="122" t="s">
        <v>14</v>
      </c>
      <c r="N43" s="123" t="s">
        <v>80</v>
      </c>
    </row>
    <row r="44" spans="2:14" x14ac:dyDescent="0.25">
      <c r="B44" s="119"/>
      <c r="C44" s="121"/>
      <c r="D44" s="122"/>
      <c r="E44" s="122"/>
      <c r="F44" s="122"/>
      <c r="G44" s="122"/>
      <c r="H44" s="122"/>
      <c r="I44" s="134"/>
      <c r="J44" s="131"/>
      <c r="K44" s="122"/>
      <c r="L44" s="122"/>
      <c r="M44" s="122"/>
      <c r="N44" s="123"/>
    </row>
    <row r="45" spans="2:14" ht="15.75" thickBot="1" x14ac:dyDescent="0.3">
      <c r="B45" s="120"/>
      <c r="C45" s="64" t="s">
        <v>61</v>
      </c>
      <c r="D45" s="124" t="s">
        <v>62</v>
      </c>
      <c r="E45" s="124"/>
      <c r="F45" s="124"/>
      <c r="G45" s="124" t="s">
        <v>19</v>
      </c>
      <c r="H45" s="124"/>
      <c r="I45" s="125"/>
      <c r="J45" s="107" t="s">
        <v>20</v>
      </c>
      <c r="K45" s="141" t="s">
        <v>21</v>
      </c>
      <c r="L45" s="141"/>
      <c r="M45" s="141"/>
      <c r="N45" s="142"/>
    </row>
    <row r="46" spans="2:14" x14ac:dyDescent="0.25">
      <c r="B46" s="12" t="s">
        <v>63</v>
      </c>
      <c r="C46" s="13">
        <v>4.7852533464279503</v>
      </c>
      <c r="D46" s="32">
        <v>293.59248578468413</v>
      </c>
      <c r="E46" s="32">
        <v>0.39612329105729999</v>
      </c>
      <c r="F46" s="32">
        <v>0.22934092581936</v>
      </c>
      <c r="G46" s="32">
        <v>1.4049144250872601</v>
      </c>
      <c r="H46" s="32">
        <v>1.89555030413E-3</v>
      </c>
      <c r="I46" s="105">
        <v>1.09745443275E-3</v>
      </c>
      <c r="J46" s="98">
        <f>C46*1000/$Q$7*$Q$6</f>
        <v>1.4957046554420985</v>
      </c>
      <c r="K46" s="33">
        <f t="shared" ref="K46:M53" si="0">G46*1000/$Q$7*$Q$6</f>
        <v>0.43912764779097019</v>
      </c>
      <c r="L46" s="33">
        <f t="shared" si="0"/>
        <v>5.9248345056344971E-4</v>
      </c>
      <c r="M46" s="33">
        <f t="shared" si="0"/>
        <v>3.4302629043142497E-4</v>
      </c>
      <c r="N46" s="36">
        <f>K46+L46*25+M46*298</f>
        <v>0.55616156860362109</v>
      </c>
    </row>
    <row r="47" spans="2:14" ht="17.25" x14ac:dyDescent="0.25">
      <c r="B47" s="87" t="s">
        <v>64</v>
      </c>
      <c r="C47" s="19">
        <v>3.15793934053537</v>
      </c>
      <c r="D47" s="22">
        <v>1922.4699785704329</v>
      </c>
      <c r="E47" s="22">
        <v>0.43792683871993998</v>
      </c>
      <c r="F47" s="22">
        <v>0.32587935787441002</v>
      </c>
      <c r="G47" s="22">
        <v>6.07104357632576</v>
      </c>
      <c r="H47" s="22">
        <v>1.38294639227E-3</v>
      </c>
      <c r="I47" s="106">
        <v>1.0291072444999999E-3</v>
      </c>
      <c r="J47" s="108">
        <f>C47*1000/$Q$7*$Q$6</f>
        <v>0.98706259236375438</v>
      </c>
      <c r="K47" s="24">
        <f t="shared" si="0"/>
        <v>1.8975982007892231</v>
      </c>
      <c r="L47" s="24">
        <f t="shared" si="0"/>
        <v>4.3226120069257196E-4</v>
      </c>
      <c r="M47" s="24">
        <f t="shared" si="0"/>
        <v>3.2166332378134952E-4</v>
      </c>
      <c r="N47" s="65">
        <f>K47+L47*25+M47*298</f>
        <v>2.0042604012933798</v>
      </c>
    </row>
    <row r="48" spans="2:14" x14ac:dyDescent="0.25">
      <c r="B48" s="18" t="s">
        <v>65</v>
      </c>
      <c r="C48" s="19">
        <v>1.9889393405353699</v>
      </c>
      <c r="D48" s="22">
        <v>1433.7272727272746</v>
      </c>
      <c r="E48" s="22">
        <v>0.31500000000068001</v>
      </c>
      <c r="F48" s="22">
        <v>4.1999999998750003E-2</v>
      </c>
      <c r="G48" s="22">
        <v>2.8515965763257598</v>
      </c>
      <c r="H48" s="22">
        <v>6.2651589226999998E-4</v>
      </c>
      <c r="I48" s="106">
        <v>8.3535452300000004E-5</v>
      </c>
      <c r="J48" s="108">
        <f>C48*1000/$Q$7*$Q$6</f>
        <v>0.62167363265130771</v>
      </c>
      <c r="K48" s="24">
        <f t="shared" si="0"/>
        <v>0.89131044186761688</v>
      </c>
      <c r="L48" s="24">
        <f t="shared" si="0"/>
        <v>1.9582719428558651E-4</v>
      </c>
      <c r="M48" s="24">
        <f t="shared" si="0"/>
        <v>2.611029257057803E-5</v>
      </c>
      <c r="N48" s="65">
        <f t="shared" ref="N48:N60" si="1">K48+L48*25+M48*298</f>
        <v>0.90398698891078877</v>
      </c>
    </row>
    <row r="49" spans="2:14" x14ac:dyDescent="0.25">
      <c r="B49" s="18" t="s">
        <v>66</v>
      </c>
      <c r="C49" s="19">
        <v>1.169</v>
      </c>
      <c r="D49" s="22">
        <v>2754.0179640718561</v>
      </c>
      <c r="E49" s="22">
        <v>0.64707485029940004</v>
      </c>
      <c r="F49" s="22">
        <v>0.80887236287425002</v>
      </c>
      <c r="G49" s="22">
        <v>3.2194470000000002</v>
      </c>
      <c r="H49" s="22">
        <v>7.5643049999999995E-4</v>
      </c>
      <c r="I49" s="106">
        <v>9.4557179220000002E-4</v>
      </c>
      <c r="J49" s="108">
        <f>C49*1000/$Q$7*$Q$6</f>
        <v>0.36538895971244673</v>
      </c>
      <c r="K49" s="24">
        <f t="shared" si="0"/>
        <v>1.0062877589216062</v>
      </c>
      <c r="L49" s="24">
        <f t="shared" si="0"/>
        <v>2.3643400640698537E-4</v>
      </c>
      <c r="M49" s="24">
        <f t="shared" si="0"/>
        <v>2.9555303121077148E-4</v>
      </c>
      <c r="N49" s="65">
        <f t="shared" si="1"/>
        <v>1.1002734123825906</v>
      </c>
    </row>
    <row r="50" spans="2:14" x14ac:dyDescent="0.25">
      <c r="B50" s="66" t="s">
        <v>67</v>
      </c>
      <c r="C50" s="19">
        <v>1.1619999999999999</v>
      </c>
      <c r="D50" s="22">
        <v>770</v>
      </c>
      <c r="E50" s="22">
        <v>0.18090000000000001</v>
      </c>
      <c r="F50" s="22">
        <v>0.22615379999999999</v>
      </c>
      <c r="G50" s="22">
        <v>0.90012999999999999</v>
      </c>
      <c r="H50" s="22">
        <v>2.1147209999999999E-4</v>
      </c>
      <c r="I50" s="106">
        <v>2.6437379219999997E-4</v>
      </c>
      <c r="J50" s="108">
        <f>C50*1000/$Q$7*$Q$6</f>
        <v>0.36320100186985727</v>
      </c>
      <c r="K50" s="24">
        <f t="shared" si="0"/>
        <v>0.28134949897858402</v>
      </c>
      <c r="L50" s="24">
        <f t="shared" si="0"/>
        <v>6.6098862811981614E-5</v>
      </c>
      <c r="M50" s="24">
        <f t="shared" si="0"/>
        <v>8.2634101717016722E-5</v>
      </c>
      <c r="N50" s="65">
        <f t="shared" si="1"/>
        <v>0.30762693286055454</v>
      </c>
    </row>
    <row r="51" spans="2:14" x14ac:dyDescent="0.25">
      <c r="B51" s="66" t="s">
        <v>68</v>
      </c>
      <c r="C51" s="67" t="s">
        <v>27</v>
      </c>
      <c r="D51" s="20" t="s">
        <v>27</v>
      </c>
      <c r="E51" s="20" t="s">
        <v>27</v>
      </c>
      <c r="F51" s="20" t="s">
        <v>27</v>
      </c>
      <c r="G51" s="22">
        <v>2.3193169999999999</v>
      </c>
      <c r="H51" s="22">
        <v>5.4495840000000004E-4</v>
      </c>
      <c r="I51" s="106">
        <v>6.8119800000000005E-4</v>
      </c>
      <c r="J51" s="109" t="s">
        <v>27</v>
      </c>
      <c r="K51" s="24">
        <f t="shared" si="0"/>
        <v>0.72493825994302208</v>
      </c>
      <c r="L51" s="24">
        <f t="shared" si="0"/>
        <v>1.7033514359500381E-4</v>
      </c>
      <c r="M51" s="24">
        <f t="shared" si="0"/>
        <v>2.1291892949375476E-4</v>
      </c>
      <c r="N51" s="65">
        <f t="shared" si="1"/>
        <v>0.79264647952203604</v>
      </c>
    </row>
    <row r="52" spans="2:14" x14ac:dyDescent="0.25">
      <c r="B52" s="87" t="s">
        <v>69</v>
      </c>
      <c r="C52" s="19">
        <v>1.6273140058925799</v>
      </c>
      <c r="D52" s="22">
        <v>863.33333333333292</v>
      </c>
      <c r="E52" s="22">
        <v>0.31500000000236</v>
      </c>
      <c r="F52" s="22">
        <v>4.200000000154E-2</v>
      </c>
      <c r="G52" s="22">
        <v>1.4049144250872601</v>
      </c>
      <c r="H52" s="22">
        <v>5.1260391185999998E-4</v>
      </c>
      <c r="I52" s="106">
        <v>6.8347188249999995E-5</v>
      </c>
      <c r="J52" s="108">
        <f>C52*1000/$Q$7*$Q$6</f>
        <v>0.50864206307834403</v>
      </c>
      <c r="K52" s="24">
        <f t="shared" si="0"/>
        <v>0.43912764779097019</v>
      </c>
      <c r="L52" s="24">
        <f t="shared" si="0"/>
        <v>1.602222498708778E-4</v>
      </c>
      <c r="M52" s="24">
        <f t="shared" si="0"/>
        <v>2.1362966650075502E-5</v>
      </c>
      <c r="N52" s="65">
        <f t="shared" si="1"/>
        <v>0.44949936809946467</v>
      </c>
    </row>
    <row r="53" spans="2:14" x14ac:dyDescent="0.25">
      <c r="B53" s="69" t="s">
        <v>65</v>
      </c>
      <c r="C53" s="19">
        <v>1.6273140058925799</v>
      </c>
      <c r="D53" s="22">
        <v>863.33333333333292</v>
      </c>
      <c r="E53" s="22">
        <v>0.31500000000236</v>
      </c>
      <c r="F53" s="22">
        <v>4.200000000154E-2</v>
      </c>
      <c r="G53" s="22">
        <v>1.4049144250872601</v>
      </c>
      <c r="H53" s="22">
        <v>5.1260391185999998E-4</v>
      </c>
      <c r="I53" s="106">
        <v>6.8347188249999995E-5</v>
      </c>
      <c r="J53" s="108">
        <f>C53*1000/$Q$7*$Q$6</f>
        <v>0.50864206307834403</v>
      </c>
      <c r="K53" s="24">
        <f t="shared" si="0"/>
        <v>0.43912764779097019</v>
      </c>
      <c r="L53" s="24">
        <f t="shared" si="0"/>
        <v>1.602222498708778E-4</v>
      </c>
      <c r="M53" s="24">
        <f t="shared" si="0"/>
        <v>2.1362966650075502E-5</v>
      </c>
      <c r="N53" s="65">
        <f t="shared" si="1"/>
        <v>0.44949936809946467</v>
      </c>
    </row>
    <row r="54" spans="2:14" ht="15.75" thickBot="1" x14ac:dyDescent="0.3">
      <c r="B54" s="70" t="s">
        <v>70</v>
      </c>
      <c r="C54" s="71" t="s">
        <v>27</v>
      </c>
      <c r="D54" s="28" t="s">
        <v>27</v>
      </c>
      <c r="E54" s="28" t="s">
        <v>27</v>
      </c>
      <c r="F54" s="28" t="s">
        <v>27</v>
      </c>
      <c r="G54" s="28" t="s">
        <v>27</v>
      </c>
      <c r="H54" s="28" t="s">
        <v>27</v>
      </c>
      <c r="I54" s="92" t="s">
        <v>27</v>
      </c>
      <c r="J54" s="110" t="s">
        <v>27</v>
      </c>
      <c r="K54" s="72" t="s">
        <v>27</v>
      </c>
      <c r="L54" s="72" t="s">
        <v>27</v>
      </c>
      <c r="M54" s="72" t="s">
        <v>27</v>
      </c>
      <c r="N54" s="73" t="s">
        <v>27</v>
      </c>
    </row>
    <row r="55" spans="2:14" x14ac:dyDescent="0.25">
      <c r="B55" s="43" t="s">
        <v>71</v>
      </c>
      <c r="C55" s="74">
        <v>11.617240585458751</v>
      </c>
      <c r="D55" s="32">
        <v>153.95680416956196</v>
      </c>
      <c r="E55" s="32">
        <v>6.4999999999998401</v>
      </c>
      <c r="F55" s="32">
        <v>0.1500000000001</v>
      </c>
      <c r="G55" s="32">
        <v>1.78855323380616</v>
      </c>
      <c r="H55" s="32">
        <v>7.5512063805480006E-2</v>
      </c>
      <c r="I55" s="105">
        <v>1.7425860878199999E-3</v>
      </c>
      <c r="J55" s="98">
        <f>C55*1000/$Q$7*$Q$6</f>
        <v>3.6311475211719317</v>
      </c>
      <c r="K55" s="33">
        <f t="shared" ref="K55:M57" si="2">G55*1000/$Q$7*$Q$6</f>
        <v>0.55903986782785742</v>
      </c>
      <c r="L55" s="33">
        <f t="shared" si="2"/>
        <v>2.3602458887616976E-2</v>
      </c>
      <c r="M55" s="33">
        <f t="shared" si="2"/>
        <v>5.4467212817616093E-4</v>
      </c>
      <c r="N55" s="36">
        <f t="shared" ref="N55" si="3">K55+L55*25+M55*298</f>
        <v>1.311413634214778</v>
      </c>
    </row>
    <row r="56" spans="2:14" x14ac:dyDescent="0.25">
      <c r="B56" s="87" t="s">
        <v>72</v>
      </c>
      <c r="C56" s="75">
        <v>8.2710877863893</v>
      </c>
      <c r="D56" s="22">
        <v>510.62102786345463</v>
      </c>
      <c r="E56" s="22">
        <v>6.4999999999999503</v>
      </c>
      <c r="F56" s="22">
        <v>0.15000000000019001</v>
      </c>
      <c r="G56" s="22">
        <v>4.22339134703497</v>
      </c>
      <c r="H56" s="22">
        <v>5.3762070611530002E-2</v>
      </c>
      <c r="I56" s="106">
        <v>1.24066316796E-3</v>
      </c>
      <c r="J56" s="108">
        <f>C56*1000/$Q$7*$Q$6</f>
        <v>2.5852559127109584</v>
      </c>
      <c r="K56" s="24">
        <f t="shared" si="2"/>
        <v>1.320086031438543</v>
      </c>
      <c r="L56" s="24">
        <f t="shared" si="2"/>
        <v>1.6804163432621089E-2</v>
      </c>
      <c r="M56" s="24">
        <f t="shared" si="2"/>
        <v>3.877883869071454E-4</v>
      </c>
      <c r="N56" s="65">
        <f t="shared" si="1"/>
        <v>1.8557510565523994</v>
      </c>
    </row>
    <row r="57" spans="2:14" x14ac:dyDescent="0.25">
      <c r="B57" s="76" t="s">
        <v>73</v>
      </c>
      <c r="C57" s="75">
        <v>8.2710877863893</v>
      </c>
      <c r="D57" s="22">
        <v>510.62102786345463</v>
      </c>
      <c r="E57" s="22">
        <v>6.4999999999999503</v>
      </c>
      <c r="F57" s="22">
        <v>0.15000000000019001</v>
      </c>
      <c r="G57" s="22">
        <v>4.22339134703497</v>
      </c>
      <c r="H57" s="22">
        <v>5.3762070611530002E-2</v>
      </c>
      <c r="I57" s="106">
        <v>1.24066316796E-3</v>
      </c>
      <c r="J57" s="108">
        <f>C57*1000/$Q$7*$Q$6</f>
        <v>2.5852559127109584</v>
      </c>
      <c r="K57" s="24">
        <f t="shared" si="2"/>
        <v>1.320086031438543</v>
      </c>
      <c r="L57" s="24">
        <f t="shared" si="2"/>
        <v>1.6804163432621089E-2</v>
      </c>
      <c r="M57" s="24">
        <f t="shared" si="2"/>
        <v>3.877883869071454E-4</v>
      </c>
      <c r="N57" s="65">
        <f t="shared" si="1"/>
        <v>1.8557510565523994</v>
      </c>
    </row>
    <row r="58" spans="2:14" x14ac:dyDescent="0.25">
      <c r="B58" s="76" t="s">
        <v>74</v>
      </c>
      <c r="C58" s="77" t="s">
        <v>27</v>
      </c>
      <c r="D58" s="20" t="s">
        <v>27</v>
      </c>
      <c r="E58" s="20" t="s">
        <v>27</v>
      </c>
      <c r="F58" s="20" t="s">
        <v>27</v>
      </c>
      <c r="G58" s="20" t="s">
        <v>27</v>
      </c>
      <c r="H58" s="20" t="s">
        <v>27</v>
      </c>
      <c r="I58" s="91" t="s">
        <v>27</v>
      </c>
      <c r="J58" s="109" t="s">
        <v>27</v>
      </c>
      <c r="K58" s="68" t="s">
        <v>27</v>
      </c>
      <c r="L58" s="68" t="s">
        <v>27</v>
      </c>
      <c r="M58" s="68" t="s">
        <v>27</v>
      </c>
      <c r="N58" s="78" t="s">
        <v>27</v>
      </c>
    </row>
    <row r="59" spans="2:14" x14ac:dyDescent="0.25">
      <c r="B59" s="87" t="s">
        <v>69</v>
      </c>
      <c r="C59" s="75">
        <v>3.3461527990694502</v>
      </c>
      <c r="D59" s="22">
        <v>534.51032908704849</v>
      </c>
      <c r="E59" s="22">
        <v>6.4999999999995701</v>
      </c>
      <c r="F59" s="22">
        <v>0.14999999999988001</v>
      </c>
      <c r="G59" s="22">
        <v>1.78855323380616</v>
      </c>
      <c r="H59" s="22">
        <v>2.1749993193950001E-2</v>
      </c>
      <c r="I59" s="106">
        <v>5.0192291986000004E-4</v>
      </c>
      <c r="J59" s="108">
        <f>C59*1000/$Q$7*$Q$6</f>
        <v>1.0458916084609737</v>
      </c>
      <c r="K59" s="24">
        <f t="shared" ref="K59:M60" si="4">G59*1000/$Q$7*$Q$6</f>
        <v>0.55903986782785742</v>
      </c>
      <c r="L59" s="24">
        <f t="shared" si="4"/>
        <v>6.7982954549958832E-3</v>
      </c>
      <c r="M59" s="24">
        <f t="shared" si="4"/>
        <v>1.5688374126901557E-4</v>
      </c>
      <c r="N59" s="65">
        <f t="shared" si="1"/>
        <v>0.77574860910092114</v>
      </c>
    </row>
    <row r="60" spans="2:14" x14ac:dyDescent="0.25">
      <c r="B60" s="76" t="s">
        <v>73</v>
      </c>
      <c r="C60" s="75">
        <v>3.3461527990694502</v>
      </c>
      <c r="D60" s="22">
        <v>534.51032908704849</v>
      </c>
      <c r="E60" s="22">
        <v>6.4999999999995701</v>
      </c>
      <c r="F60" s="22">
        <v>0.14999999999988001</v>
      </c>
      <c r="G60" s="22">
        <v>1.78855323380616</v>
      </c>
      <c r="H60" s="22">
        <v>2.1749993193950001E-2</v>
      </c>
      <c r="I60" s="106">
        <v>5.0192291986000004E-4</v>
      </c>
      <c r="J60" s="108">
        <f>C60*1000/$Q$7*$Q$6</f>
        <v>1.0458916084609737</v>
      </c>
      <c r="K60" s="24">
        <f t="shared" si="4"/>
        <v>0.55903986782785742</v>
      </c>
      <c r="L60" s="24">
        <f t="shared" si="4"/>
        <v>6.7982954549958832E-3</v>
      </c>
      <c r="M60" s="24">
        <f t="shared" si="4"/>
        <v>1.5688374126901557E-4</v>
      </c>
      <c r="N60" s="65">
        <f t="shared" si="1"/>
        <v>0.77574860910092114</v>
      </c>
    </row>
    <row r="61" spans="2:14" ht="15.75" thickBot="1" x14ac:dyDescent="0.3">
      <c r="B61" s="79" t="s">
        <v>75</v>
      </c>
      <c r="C61" s="80" t="s">
        <v>27</v>
      </c>
      <c r="D61" s="39" t="s">
        <v>27</v>
      </c>
      <c r="E61" s="39" t="s">
        <v>27</v>
      </c>
      <c r="F61" s="39" t="s">
        <v>27</v>
      </c>
      <c r="G61" s="39" t="s">
        <v>27</v>
      </c>
      <c r="H61" s="39" t="s">
        <v>27</v>
      </c>
      <c r="I61" s="94" t="s">
        <v>27</v>
      </c>
      <c r="J61" s="111" t="s">
        <v>27</v>
      </c>
      <c r="K61" s="81" t="s">
        <v>27</v>
      </c>
      <c r="L61" s="81" t="s">
        <v>76</v>
      </c>
      <c r="M61" s="81" t="s">
        <v>27</v>
      </c>
      <c r="N61" s="82" t="s">
        <v>27</v>
      </c>
    </row>
    <row r="63" spans="2:14" x14ac:dyDescent="0.25">
      <c r="C63" s="115" t="s">
        <v>77</v>
      </c>
      <c r="D63" s="115"/>
      <c r="E63" s="115"/>
      <c r="F63" s="115"/>
      <c r="G63" s="115"/>
      <c r="H63" s="115"/>
      <c r="I63" s="115"/>
      <c r="J63" s="116" t="s">
        <v>35</v>
      </c>
      <c r="K63" s="117"/>
      <c r="L63" s="117"/>
      <c r="M63" s="117"/>
      <c r="N63" s="118"/>
    </row>
    <row r="64" spans="2:14" x14ac:dyDescent="0.25">
      <c r="C64" s="83"/>
    </row>
    <row r="65" spans="2:9" ht="18" x14ac:dyDescent="0.25">
      <c r="B65" s="85" t="s">
        <v>85</v>
      </c>
      <c r="C65" s="84"/>
      <c r="D65" s="84"/>
      <c r="E65" s="84"/>
      <c r="F65" s="84"/>
      <c r="G65" s="84"/>
      <c r="H65" s="84"/>
      <c r="I65" s="84"/>
    </row>
    <row r="67" spans="2:9" x14ac:dyDescent="0.25">
      <c r="B67" s="112" t="s">
        <v>81</v>
      </c>
      <c r="C67" s="113" t="s">
        <v>82</v>
      </c>
    </row>
  </sheetData>
  <mergeCells count="62">
    <mergeCell ref="C63:I63"/>
    <mergeCell ref="J63:N63"/>
    <mergeCell ref="B43:B45"/>
    <mergeCell ref="C43:C44"/>
    <mergeCell ref="D43:D44"/>
    <mergeCell ref="E43:E44"/>
    <mergeCell ref="F43:F44"/>
    <mergeCell ref="G43:G44"/>
    <mergeCell ref="M43:M44"/>
    <mergeCell ref="N43:N44"/>
    <mergeCell ref="D45:F45"/>
    <mergeCell ref="G45:I45"/>
    <mergeCell ref="K45:N45"/>
    <mergeCell ref="I24:L24"/>
    <mergeCell ref="C34:G34"/>
    <mergeCell ref="I34:L34"/>
    <mergeCell ref="D42:F42"/>
    <mergeCell ref="G42:I42"/>
    <mergeCell ref="J42:J44"/>
    <mergeCell ref="K42:N42"/>
    <mergeCell ref="H43:H44"/>
    <mergeCell ref="I43:I44"/>
    <mergeCell ref="K43:K44"/>
    <mergeCell ref="L43:L44"/>
    <mergeCell ref="D21:E21"/>
    <mergeCell ref="F21:G21"/>
    <mergeCell ref="H21:H23"/>
    <mergeCell ref="I21:L21"/>
    <mergeCell ref="B22:B24"/>
    <mergeCell ref="C22:C23"/>
    <mergeCell ref="D22:D23"/>
    <mergeCell ref="E22:E23"/>
    <mergeCell ref="F22:F23"/>
    <mergeCell ref="G22:G23"/>
    <mergeCell ref="I22:I23"/>
    <mergeCell ref="J22:J23"/>
    <mergeCell ref="K22:K23"/>
    <mergeCell ref="L22:L23"/>
    <mergeCell ref="D24:E24"/>
    <mergeCell ref="F24:G24"/>
    <mergeCell ref="H9:I9"/>
    <mergeCell ref="K9:N9"/>
    <mergeCell ref="C16:I16"/>
    <mergeCell ref="J16:N16"/>
    <mergeCell ref="G7:G8"/>
    <mergeCell ref="H7:H8"/>
    <mergeCell ref="I7:I8"/>
    <mergeCell ref="K7:K8"/>
    <mergeCell ref="L7:L8"/>
    <mergeCell ref="M7:M8"/>
    <mergeCell ref="C6:E6"/>
    <mergeCell ref="F6:G6"/>
    <mergeCell ref="H6:I6"/>
    <mergeCell ref="J6:J8"/>
    <mergeCell ref="K6:N6"/>
    <mergeCell ref="N7:N8"/>
    <mergeCell ref="B7:B9"/>
    <mergeCell ref="C7:C8"/>
    <mergeCell ref="D7:D8"/>
    <mergeCell ref="E7:E8"/>
    <mergeCell ref="F7:F8"/>
    <mergeCell ref="F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5" ma:contentTypeDescription="Opret et nyt dokument." ma:contentTypeScope="" ma:versionID="69ccfec4ddfd64cd27d741e5cbb24fc1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54d7258074ea64612ffe2d1596bb3c7b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2B0B8C69-AE0B-4DE9-818F-287E56BF3BC7}"/>
</file>

<file path=customXml/itemProps2.xml><?xml version="1.0" encoding="utf-8"?>
<ds:datastoreItem xmlns:ds="http://schemas.openxmlformats.org/officeDocument/2006/customXml" ds:itemID="{CB9E4D6A-E0DF-4438-8E35-9398CE66A531}"/>
</file>

<file path=customXml/itemProps3.xml><?xml version="1.0" encoding="utf-8"?>
<ds:datastoreItem xmlns:ds="http://schemas.openxmlformats.org/officeDocument/2006/customXml" ds:itemID="{85D41291-6587-423E-B192-7FCB6B568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Læsø,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Ahrens Nielsen</dc:creator>
  <cp:lastModifiedBy>Thomas Ahrens Nielsen</cp:lastModifiedBy>
  <dcterms:created xsi:type="dcterms:W3CDTF">2020-09-03T06:32:17Z</dcterms:created>
  <dcterms:modified xsi:type="dcterms:W3CDTF">2021-02-19T13:16:17Z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